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d.docs.live.net/CC1936ED31E27D2A/Documents/"/>
    </mc:Choice>
  </mc:AlternateContent>
  <xr:revisionPtr revIDLastSave="0" documentId="8_{AF70F766-F872-4B45-B8FD-E156F9E974EC}" xr6:coauthVersionLast="47" xr6:coauthVersionMax="47" xr10:uidLastSave="{00000000-0000-0000-0000-000000000000}"/>
  <bookViews>
    <workbookView xWindow="-110" yWindow="-110" windowWidth="19420" windowHeight="11500" firstSheet="4" activeTab="4" xr2:uid="{00000000-000D-0000-FFFF-FFFF00000000}"/>
  </bookViews>
  <sheets>
    <sheet name="Inputs" sheetId="1" r:id="rId1"/>
    <sheet name="Expenses" sheetId="2" r:id="rId2"/>
    <sheet name="Sponsors" sheetId="3" r:id="rId3"/>
    <sheet name="Revenue" sheetId="4" r:id="rId4"/>
    <sheet name="Summary" sheetId="5" r:id="rId5"/>
    <sheet name="ReadMe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5" l="1"/>
  <c r="B5" i="5"/>
  <c r="B4" i="5"/>
  <c r="B3" i="5"/>
  <c r="B2" i="5"/>
  <c r="D8" i="4"/>
  <c r="F8" i="4" s="1"/>
  <c r="C8" i="4"/>
  <c r="C7" i="4"/>
  <c r="B7" i="4"/>
  <c r="D7" i="4" s="1"/>
  <c r="C6" i="4"/>
  <c r="B6" i="4"/>
  <c r="D6" i="4" s="1"/>
  <c r="C5" i="4"/>
  <c r="B5" i="4"/>
  <c r="D5" i="4" s="1"/>
  <c r="C4" i="4"/>
  <c r="B4" i="4"/>
  <c r="D4" i="4" s="1"/>
  <c r="D3" i="4"/>
  <c r="C3" i="4"/>
  <c r="B3" i="4"/>
  <c r="C2" i="4"/>
  <c r="B2" i="4"/>
  <c r="D2" i="4" s="1"/>
  <c r="F6" i="3"/>
  <c r="C5" i="3"/>
  <c r="D5" i="3" s="1"/>
  <c r="H5" i="3" s="1"/>
  <c r="C9" i="4" s="1"/>
  <c r="D9" i="4" s="1"/>
  <c r="F9" i="4" s="1"/>
  <c r="B7" i="5" s="1"/>
  <c r="C4" i="3"/>
  <c r="B4" i="3"/>
  <c r="D4" i="3" s="1"/>
  <c r="H4" i="3" s="1"/>
  <c r="F3" i="3"/>
  <c r="G3" i="3" s="1"/>
  <c r="G6" i="3" s="1"/>
  <c r="C3" i="3"/>
  <c r="B3" i="3"/>
  <c r="D3" i="3" s="1"/>
  <c r="H3" i="3" s="1"/>
  <c r="G2" i="3"/>
  <c r="F2" i="3"/>
  <c r="C2" i="3"/>
  <c r="D2" i="3" s="1"/>
  <c r="D15" i="2"/>
  <c r="E14" i="2"/>
  <c r="E13" i="2"/>
  <c r="E12" i="2"/>
  <c r="E11" i="2"/>
  <c r="E10" i="2"/>
  <c r="E9" i="2"/>
  <c r="C8" i="2"/>
  <c r="E8" i="2" s="1"/>
  <c r="E7" i="2"/>
  <c r="E6" i="2"/>
  <c r="E5" i="2"/>
  <c r="C4" i="2"/>
  <c r="E4" i="2" s="1"/>
  <c r="C3" i="2"/>
  <c r="E3" i="2" s="1"/>
  <c r="C2" i="2"/>
  <c r="E2" i="2" s="1"/>
  <c r="E6" i="4" l="1"/>
  <c r="F6" i="4"/>
  <c r="D10" i="4"/>
  <c r="E2" i="4"/>
  <c r="F2" i="4" s="1"/>
  <c r="B16" i="5"/>
  <c r="E7" i="4"/>
  <c r="F7" i="4" s="1"/>
  <c r="C15" i="2"/>
  <c r="E15" i="2" s="1"/>
  <c r="E16" i="2"/>
  <c r="B8" i="5" s="1"/>
  <c r="D6" i="3"/>
  <c r="H2" i="3"/>
  <c r="H6" i="3" s="1"/>
  <c r="E4" i="4"/>
  <c r="F4" i="4" s="1"/>
  <c r="E5" i="4"/>
  <c r="F5" i="4"/>
  <c r="E3" i="4"/>
  <c r="F3" i="4" s="1"/>
  <c r="F10" i="4" l="1"/>
  <c r="B14" i="5"/>
  <c r="B15" i="5" s="1"/>
  <c r="B11" i="5"/>
  <c r="B10" i="5"/>
  <c r="B12" i="5" s="1"/>
  <c r="E10" i="4"/>
</calcChain>
</file>

<file path=xl/sharedStrings.xml><?xml version="1.0" encoding="utf-8"?>
<sst xmlns="http://schemas.openxmlformats.org/spreadsheetml/2006/main" count="138" uniqueCount="119">
  <si>
    <t>Calculator Settings</t>
  </si>
  <si>
    <t>Currency</t>
  </si>
  <si>
    <t>USD</t>
  </si>
  <si>
    <t>Contingency %</t>
  </si>
  <si>
    <t>(Default 5%)</t>
  </si>
  <si>
    <t>Payment Processor %</t>
  </si>
  <si>
    <t>(Stripe/PayPal etc; 0 if N/A)</t>
  </si>
  <si>
    <t>Platform Fee %</t>
  </si>
  <si>
    <t>(Ticketing/platform; 0 if N/A)</t>
  </si>
  <si>
    <t>Scenario</t>
  </si>
  <si>
    <t>Base</t>
  </si>
  <si>
    <t>(Conservative | Base | Stretch)</t>
  </si>
  <si>
    <t>Event Assumptions</t>
  </si>
  <si>
    <t>Expected Golfers</t>
  </si>
  <si>
    <t>(e.g., 24 foursomes)</t>
  </si>
  <si>
    <t>Foursome Size</t>
  </si>
  <si>
    <t>Dinner-Only Guests</t>
  </si>
  <si>
    <t>Max Field Capacity</t>
  </si>
  <si>
    <t>Play Format</t>
  </si>
  <si>
    <t>Scramble</t>
  </si>
  <si>
    <t>Registration Pricing</t>
  </si>
  <si>
    <t>Golfer Ticket $</t>
  </si>
  <si>
    <t>Per person</t>
  </si>
  <si>
    <t>Foursome Package $</t>
  </si>
  <si>
    <t>Bundle price (optional)</t>
  </si>
  <si>
    <t>Dinner-Only Ticket $</t>
  </si>
  <si>
    <t>Mulligan Price $</t>
  </si>
  <si>
    <t>Per mulligan</t>
  </si>
  <si>
    <t>Avg Mulligans per Golfer</t>
  </si>
  <si>
    <t>Drink Ticket Price $</t>
  </si>
  <si>
    <t>Per ticket</t>
  </si>
  <si>
    <t>Avg Drink Tickets per Golfer</t>
  </si>
  <si>
    <t>Raffle Ticket Price $</t>
  </si>
  <si>
    <t>Avg Raffle Tickets per Golfer</t>
  </si>
  <si>
    <t>Auction Net Proceeds $</t>
  </si>
  <si>
    <t>Net of item costs (or set item costs in Expenses)</t>
  </si>
  <si>
    <t>Sponsorship Targets</t>
  </si>
  <si>
    <t>Title Sponsor $</t>
  </si>
  <si>
    <t>Gold Sponsors $ (each)</t>
  </si>
  <si>
    <t>Includes 1 foursome comp</t>
  </si>
  <si>
    <t># Gold Sponsors</t>
  </si>
  <si>
    <t>Hole Sponsors $ (each)</t>
  </si>
  <si>
    <t>Signage + mention</t>
  </si>
  <si>
    <t># Hole Sponsors</t>
  </si>
  <si>
    <t>In-Kind Credits $</t>
  </si>
  <si>
    <t>Discounts/donations from vendors</t>
  </si>
  <si>
    <t>Expense Category</t>
  </si>
  <si>
    <t>Unit</t>
  </si>
  <si>
    <t>Qty</t>
  </si>
  <si>
    <t>Unit Cost $</t>
  </si>
  <si>
    <t>Subtotal $</t>
  </si>
  <si>
    <t>Notes</t>
  </si>
  <si>
    <t>Course / Green Fees</t>
  </si>
  <si>
    <t>per golfer</t>
  </si>
  <si>
    <t>Cart Rental</t>
  </si>
  <si>
    <t>F&amp;B (on-course + dinner)</t>
  </si>
  <si>
    <t>per attendee</t>
  </si>
  <si>
    <t>Clubhouse / Venue Rental</t>
  </si>
  <si>
    <t>flat</t>
  </si>
  <si>
    <t>AV / PA / Screens</t>
  </si>
  <si>
    <t>Signage &amp; Banners</t>
  </si>
  <si>
    <t>Swag (balls/tees/snacks)</t>
  </si>
  <si>
    <t>Prizes &amp; Trophies</t>
  </si>
  <si>
    <t>Insurance / Permits</t>
  </si>
  <si>
    <t>Photography / Video</t>
  </si>
  <si>
    <t>Printing / Badges</t>
  </si>
  <si>
    <t>Volunteer Meals</t>
  </si>
  <si>
    <t>Miscellaneous</t>
  </si>
  <si>
    <t>Contingency</t>
  </si>
  <si>
    <t>percent</t>
  </si>
  <si>
    <t>Auto 5% default</t>
  </si>
  <si>
    <t>Total Expenses</t>
  </si>
  <si>
    <t>Tier</t>
  </si>
  <si>
    <t>Count</t>
  </si>
  <si>
    <t>Price $ (each)</t>
  </si>
  <si>
    <t>Gross $</t>
  </si>
  <si>
    <t>Comp Foursomes</t>
  </si>
  <si>
    <t>Comp Golfers</t>
  </si>
  <si>
    <t>Comp Cost $</t>
  </si>
  <si>
    <t>Net $</t>
  </si>
  <si>
    <t>Title</t>
  </si>
  <si>
    <t>Gold</t>
  </si>
  <si>
    <t>Hole</t>
  </si>
  <si>
    <t>In-Kind Credits</t>
  </si>
  <si>
    <t>Totals</t>
  </si>
  <si>
    <t>Revenue Stream</t>
  </si>
  <si>
    <t>Unit Price $</t>
  </si>
  <si>
    <t>Fee $</t>
  </si>
  <si>
    <t>Golfer Tickets</t>
  </si>
  <si>
    <t>Foursome Packages</t>
  </si>
  <si>
    <t>Dinner-Only Tickets</t>
  </si>
  <si>
    <t>Mulligans</t>
  </si>
  <si>
    <t>Drink Tickets</t>
  </si>
  <si>
    <t>Raffle Tickets</t>
  </si>
  <si>
    <t>Auction Net Proceeds</t>
  </si>
  <si>
    <t>If gross, move item costs to Expenses</t>
  </si>
  <si>
    <t>Sponsorships (Net of Comps)</t>
  </si>
  <si>
    <t>Total Revenue (Net of Fees)</t>
  </si>
  <si>
    <t>Golf Tournament Budget Summary</t>
  </si>
  <si>
    <t>Foursomes</t>
  </si>
  <si>
    <t>Revenue (Net of Fees)</t>
  </si>
  <si>
    <t>Expenses (incl. contingency)</t>
  </si>
  <si>
    <t>Net Proceeds</t>
  </si>
  <si>
    <t>Break-Even Golfers</t>
  </si>
  <si>
    <t>Per-Golfer Net</t>
  </si>
  <si>
    <t>Suggested Golfer Price</t>
  </si>
  <si>
    <t>Covers costs + contingency</t>
  </si>
  <si>
    <t>Suggested Foursome Price</t>
  </si>
  <si>
    <t>5% bundle incentive</t>
  </si>
  <si>
    <t>Margin at Current Pricing</t>
  </si>
  <si>
    <t>How to Use</t>
  </si>
  <si>
    <t>1) Open the Inputs sheet and set your assumptions. Start with golfers, prices, and sponsors.</t>
  </si>
  <si>
    <t>2) Expenses sheet holds line items. Adjust unit costs/qty. Contingency auto applies.</t>
  </si>
  <si>
    <t>3) Sponsors sheet nets out comped foursomes and costs to avoid double-counting.</t>
  </si>
  <si>
    <t>4) Revenue sheet calculates fees and net income.</t>
  </si>
  <si>
    <t>5) Summary shows break-even, per-golfer economics, and suggested prices.</t>
  </si>
  <si>
    <t>- Taxes ignored per requirement. Set platform/processor fees to 0 if not applicable.</t>
  </si>
  <si>
    <t>- In-kind credits reduce expenses indirectly via 'Sponsors' and are shown on Summary.</t>
  </si>
  <si>
    <t>- Scenario is a label only. For scenarios, save copies with different assumptions.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</si>
</sst>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2">
    <font>
      <sz val="11"/>
      <color theme="1"/>
      <name val="Calibri"/>
      <family val="2"/>
      <scheme val="minor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DEBF7"/>
      </patternFill>
    </fill>
    <fill>
      <patternFill patternType="solid">
        <fgColor rgb="FFFFF2CC"/>
      </patternFill>
    </fill>
    <fill>
      <patternFill patternType="solid">
        <fgColor rgb="FFFCE4D6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left"/>
    </xf>
    <xf numFmtId="10" fontId="0" fillId="0" borderId="1" xfId="0" applyNumberFormat="1" applyBorder="1" applyAlignment="1">
      <alignment horizontal="left"/>
    </xf>
    <xf numFmtId="1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2" fontId="0" fillId="0" borderId="0" xfId="0" applyNumberFormat="1"/>
    <xf numFmtId="164" fontId="0" fillId="0" borderId="0" xfId="0" applyNumberFormat="1"/>
    <xf numFmtId="10" fontId="0" fillId="0" borderId="0" xfId="0" applyNumberFormat="1"/>
    <xf numFmtId="1" fontId="0" fillId="0" borderId="0" xfId="0" applyNumberFormat="1"/>
    <xf numFmtId="0" fontId="0" fillId="3" borderId="1" xfId="0" applyFill="1" applyBorder="1" applyAlignment="1">
      <alignment horizontal="left"/>
    </xf>
    <xf numFmtId="164" fontId="0" fillId="3" borderId="1" xfId="0" applyNumberForma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left"/>
    </xf>
    <xf numFmtId="10" fontId="0" fillId="4" borderId="1" xfId="0" applyNumberForma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F8CBAD"/>
        </patternFill>
      </fill>
    </dxf>
  </dxfs>
  <tableStyles count="0" defaultTableStyle="TableStyleMedium9" defaultPivotStyle="PivotStyleLight16"/>
  <colors>
    <mruColors>
      <color rgb="FF78D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workbookViewId="0">
      <selection activeCell="G14" sqref="G14"/>
    </sheetView>
  </sheetViews>
  <sheetFormatPr defaultRowHeight="14.45"/>
  <cols>
    <col min="1" max="1" width="28" customWidth="1"/>
    <col min="2" max="2" width="18" customWidth="1"/>
    <col min="3" max="3" width="42" customWidth="1"/>
  </cols>
  <sheetData>
    <row r="1" spans="1:3">
      <c r="A1" s="17" t="s">
        <v>0</v>
      </c>
      <c r="B1" s="17"/>
      <c r="C1" s="17"/>
    </row>
    <row r="2" spans="1:3">
      <c r="A2" s="1" t="s">
        <v>1</v>
      </c>
      <c r="B2" s="1" t="s">
        <v>2</v>
      </c>
      <c r="C2" s="1"/>
    </row>
    <row r="3" spans="1:3">
      <c r="A3" s="1" t="s">
        <v>3</v>
      </c>
      <c r="B3" s="2">
        <v>0.05</v>
      </c>
      <c r="C3" s="1" t="s">
        <v>4</v>
      </c>
    </row>
    <row r="4" spans="1:3">
      <c r="A4" s="1" t="s">
        <v>5</v>
      </c>
      <c r="B4" s="2">
        <v>0</v>
      </c>
      <c r="C4" s="1" t="s">
        <v>6</v>
      </c>
    </row>
    <row r="5" spans="1:3">
      <c r="A5" s="1" t="s">
        <v>7</v>
      </c>
      <c r="B5" s="2">
        <v>0</v>
      </c>
      <c r="C5" s="1" t="s">
        <v>8</v>
      </c>
    </row>
    <row r="6" spans="1:3">
      <c r="A6" s="1" t="s">
        <v>9</v>
      </c>
      <c r="B6" s="1" t="s">
        <v>10</v>
      </c>
      <c r="C6" s="1" t="s">
        <v>11</v>
      </c>
    </row>
    <row r="8" spans="1:3">
      <c r="A8" s="18" t="s">
        <v>12</v>
      </c>
      <c r="B8" s="18"/>
      <c r="C8" s="18"/>
    </row>
    <row r="9" spans="1:3">
      <c r="A9" s="1" t="s">
        <v>13</v>
      </c>
      <c r="B9" s="3">
        <v>96</v>
      </c>
      <c r="C9" s="1" t="s">
        <v>14</v>
      </c>
    </row>
    <row r="10" spans="1:3">
      <c r="A10" s="1" t="s">
        <v>15</v>
      </c>
      <c r="B10" s="3">
        <v>4</v>
      </c>
      <c r="C10" s="1"/>
    </row>
    <row r="11" spans="1:3">
      <c r="A11" s="1" t="s">
        <v>16</v>
      </c>
      <c r="B11" s="3">
        <v>40</v>
      </c>
      <c r="C11" s="1"/>
    </row>
    <row r="12" spans="1:3">
      <c r="A12" s="1" t="s">
        <v>17</v>
      </c>
      <c r="B12" s="3">
        <v>120</v>
      </c>
      <c r="C12" s="1"/>
    </row>
    <row r="13" spans="1:3">
      <c r="A13" s="1" t="s">
        <v>18</v>
      </c>
      <c r="B13" s="3" t="s">
        <v>19</v>
      </c>
      <c r="C13" s="1"/>
    </row>
    <row r="14" spans="1:3">
      <c r="A14" s="1"/>
      <c r="B14" s="3"/>
      <c r="C14" s="1"/>
    </row>
    <row r="15" spans="1:3">
      <c r="A15" s="18" t="s">
        <v>20</v>
      </c>
      <c r="B15" s="19"/>
      <c r="C15" s="18"/>
    </row>
    <row r="16" spans="1:3">
      <c r="A16" s="1" t="s">
        <v>21</v>
      </c>
      <c r="B16" s="4">
        <v>175</v>
      </c>
      <c r="C16" s="1" t="s">
        <v>22</v>
      </c>
    </row>
    <row r="17" spans="1:3">
      <c r="A17" s="1" t="s">
        <v>23</v>
      </c>
      <c r="B17" s="4">
        <v>650</v>
      </c>
      <c r="C17" s="1" t="s">
        <v>24</v>
      </c>
    </row>
    <row r="18" spans="1:3">
      <c r="A18" s="1" t="s">
        <v>25</v>
      </c>
      <c r="B18" s="4">
        <v>50</v>
      </c>
      <c r="C18" s="1"/>
    </row>
    <row r="19" spans="1:3">
      <c r="A19" s="1" t="s">
        <v>26</v>
      </c>
      <c r="B19" s="4">
        <v>10</v>
      </c>
      <c r="C19" s="1" t="s">
        <v>27</v>
      </c>
    </row>
    <row r="20" spans="1:3">
      <c r="A20" s="1" t="s">
        <v>28</v>
      </c>
      <c r="B20" s="4">
        <v>1.5</v>
      </c>
      <c r="C20" s="1"/>
    </row>
    <row r="21" spans="1:3">
      <c r="A21" s="1" t="s">
        <v>29</v>
      </c>
      <c r="B21" s="4">
        <v>7</v>
      </c>
      <c r="C21" s="1" t="s">
        <v>30</v>
      </c>
    </row>
    <row r="22" spans="1:3">
      <c r="A22" s="1" t="s">
        <v>31</v>
      </c>
      <c r="B22" s="4">
        <v>1</v>
      </c>
      <c r="C22" s="1"/>
    </row>
    <row r="23" spans="1:3">
      <c r="A23" s="1" t="s">
        <v>32</v>
      </c>
      <c r="B23" s="4">
        <v>5</v>
      </c>
      <c r="C23" s="1"/>
    </row>
    <row r="24" spans="1:3">
      <c r="A24" s="1" t="s">
        <v>33</v>
      </c>
      <c r="B24" s="4">
        <v>4</v>
      </c>
      <c r="C24" s="1"/>
    </row>
    <row r="25" spans="1:3">
      <c r="A25" s="1" t="s">
        <v>34</v>
      </c>
      <c r="B25" s="4">
        <v>6000</v>
      </c>
      <c r="C25" s="1" t="s">
        <v>35</v>
      </c>
    </row>
    <row r="26" spans="1:3">
      <c r="A26" s="1"/>
      <c r="B26" s="4"/>
      <c r="C26" s="1"/>
    </row>
    <row r="27" spans="1:3">
      <c r="A27" s="1" t="s">
        <v>36</v>
      </c>
      <c r="B27" s="3"/>
      <c r="C27" s="1"/>
    </row>
    <row r="28" spans="1:3">
      <c r="A28" s="18" t="s">
        <v>37</v>
      </c>
      <c r="B28" s="19"/>
      <c r="C28" s="18"/>
    </row>
    <row r="29" spans="1:3">
      <c r="A29" s="1" t="s">
        <v>38</v>
      </c>
      <c r="B29" s="3">
        <v>5000</v>
      </c>
      <c r="C29" s="1" t="s">
        <v>39</v>
      </c>
    </row>
    <row r="30" spans="1:3">
      <c r="A30" s="1" t="s">
        <v>40</v>
      </c>
      <c r="B30" s="4">
        <v>2</v>
      </c>
      <c r="C30" s="1"/>
    </row>
    <row r="31" spans="1:3">
      <c r="A31" s="1" t="s">
        <v>41</v>
      </c>
      <c r="B31" s="4">
        <v>500</v>
      </c>
      <c r="C31" s="1" t="s">
        <v>42</v>
      </c>
    </row>
    <row r="32" spans="1:3">
      <c r="A32" s="1" t="s">
        <v>43</v>
      </c>
      <c r="B32" s="3">
        <v>10</v>
      </c>
      <c r="C32" s="1"/>
    </row>
    <row r="33" spans="1:3">
      <c r="A33" s="1" t="s">
        <v>44</v>
      </c>
      <c r="B33" s="4">
        <v>1500</v>
      </c>
      <c r="C33" s="1" t="s">
        <v>45</v>
      </c>
    </row>
    <row r="34" spans="1:3">
      <c r="A34" s="1"/>
      <c r="B34" s="3"/>
      <c r="C34" s="1"/>
    </row>
    <row r="35" spans="1:3">
      <c r="A35" s="1"/>
      <c r="B35" s="4"/>
      <c r="C35" s="1"/>
    </row>
    <row r="36" spans="1:3">
      <c r="A36" s="1"/>
      <c r="B36" s="4"/>
      <c r="C36" s="1"/>
    </row>
  </sheetData>
  <mergeCells count="4">
    <mergeCell ref="A1:C1"/>
    <mergeCell ref="A8:C8"/>
    <mergeCell ref="A15:C15"/>
    <mergeCell ref="A28:C28"/>
  </mergeCells>
  <dataValidations count="1">
    <dataValidation type="list" showInputMessage="1" showErrorMessage="1" sqref="B6" xr:uid="{00000000-0002-0000-0000-000000000000}">
      <formula1>"Conservative,Base,Stretch"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workbookViewId="0">
      <selection activeCell="F9" sqref="F9"/>
    </sheetView>
  </sheetViews>
  <sheetFormatPr defaultRowHeight="14.45"/>
  <cols>
    <col min="1" max="1" width="28" customWidth="1"/>
    <col min="2" max="2" width="14" customWidth="1"/>
    <col min="3" max="3" width="12" customWidth="1"/>
    <col min="4" max="5" width="14" customWidth="1"/>
    <col min="6" max="6" width="42" customWidth="1"/>
  </cols>
  <sheetData>
    <row r="1" spans="1:6">
      <c r="A1" s="16" t="s">
        <v>46</v>
      </c>
      <c r="B1" s="16" t="s">
        <v>47</v>
      </c>
      <c r="C1" s="16" t="s">
        <v>48</v>
      </c>
      <c r="D1" s="16" t="s">
        <v>49</v>
      </c>
      <c r="E1" s="16" t="s">
        <v>50</v>
      </c>
      <c r="F1" s="16" t="s">
        <v>51</v>
      </c>
    </row>
    <row r="2" spans="1:6">
      <c r="A2" t="s">
        <v>52</v>
      </c>
      <c r="B2" t="s">
        <v>53</v>
      </c>
      <c r="C2" s="5">
        <f>Inputs!B9</f>
        <v>96</v>
      </c>
      <c r="D2" s="6">
        <v>65</v>
      </c>
      <c r="E2" s="6">
        <f t="shared" ref="E2:E15" si="0">C2*D2</f>
        <v>6240</v>
      </c>
    </row>
    <row r="3" spans="1:6">
      <c r="A3" t="s">
        <v>54</v>
      </c>
      <c r="B3" t="s">
        <v>53</v>
      </c>
      <c r="C3" s="5">
        <f>Inputs!B9</f>
        <v>96</v>
      </c>
      <c r="D3" s="6">
        <v>15</v>
      </c>
      <c r="E3" s="6">
        <f t="shared" si="0"/>
        <v>1440</v>
      </c>
    </row>
    <row r="4" spans="1:6">
      <c r="A4" t="s">
        <v>55</v>
      </c>
      <c r="B4" t="s">
        <v>56</v>
      </c>
      <c r="C4" s="5">
        <f>Inputs!B9+Inputs!B11</f>
        <v>136</v>
      </c>
      <c r="D4" s="6">
        <v>35</v>
      </c>
      <c r="E4" s="6">
        <f t="shared" si="0"/>
        <v>4760</v>
      </c>
    </row>
    <row r="5" spans="1:6">
      <c r="A5" t="s">
        <v>57</v>
      </c>
      <c r="B5" t="s">
        <v>58</v>
      </c>
      <c r="C5" s="5">
        <v>1</v>
      </c>
      <c r="D5" s="6">
        <v>1200</v>
      </c>
      <c r="E5" s="6">
        <f t="shared" si="0"/>
        <v>1200</v>
      </c>
    </row>
    <row r="6" spans="1:6">
      <c r="A6" t="s">
        <v>59</v>
      </c>
      <c r="B6" t="s">
        <v>58</v>
      </c>
      <c r="C6" s="5">
        <v>1</v>
      </c>
      <c r="D6" s="6">
        <v>800</v>
      </c>
      <c r="E6" s="6">
        <f t="shared" si="0"/>
        <v>800</v>
      </c>
    </row>
    <row r="7" spans="1:6">
      <c r="A7" t="s">
        <v>60</v>
      </c>
      <c r="B7" t="s">
        <v>58</v>
      </c>
      <c r="C7" s="5">
        <v>1</v>
      </c>
      <c r="D7" s="6">
        <v>900</v>
      </c>
      <c r="E7" s="6">
        <f t="shared" si="0"/>
        <v>900</v>
      </c>
    </row>
    <row r="8" spans="1:6">
      <c r="A8" t="s">
        <v>61</v>
      </c>
      <c r="B8" t="s">
        <v>53</v>
      </c>
      <c r="C8" s="5">
        <f>Inputs!B9</f>
        <v>96</v>
      </c>
      <c r="D8" s="6">
        <v>10</v>
      </c>
      <c r="E8" s="6">
        <f t="shared" si="0"/>
        <v>960</v>
      </c>
    </row>
    <row r="9" spans="1:6">
      <c r="A9" t="s">
        <v>62</v>
      </c>
      <c r="B9" t="s">
        <v>58</v>
      </c>
      <c r="C9" s="5">
        <v>1</v>
      </c>
      <c r="D9" s="6">
        <v>600</v>
      </c>
      <c r="E9" s="6">
        <f t="shared" si="0"/>
        <v>600</v>
      </c>
    </row>
    <row r="10" spans="1:6">
      <c r="A10" t="s">
        <v>63</v>
      </c>
      <c r="B10" t="s">
        <v>58</v>
      </c>
      <c r="C10" s="5">
        <v>1</v>
      </c>
      <c r="D10" s="6">
        <v>350</v>
      </c>
      <c r="E10" s="6">
        <f t="shared" si="0"/>
        <v>350</v>
      </c>
    </row>
    <row r="11" spans="1:6">
      <c r="A11" t="s">
        <v>64</v>
      </c>
      <c r="B11" t="s">
        <v>58</v>
      </c>
      <c r="C11" s="5">
        <v>1</v>
      </c>
      <c r="D11" s="6">
        <v>700</v>
      </c>
      <c r="E11" s="6">
        <f t="shared" si="0"/>
        <v>700</v>
      </c>
    </row>
    <row r="12" spans="1:6">
      <c r="A12" t="s">
        <v>65</v>
      </c>
      <c r="B12" t="s">
        <v>58</v>
      </c>
      <c r="C12" s="5">
        <v>1</v>
      </c>
      <c r="D12" s="6">
        <v>250</v>
      </c>
      <c r="E12" s="6">
        <f t="shared" si="0"/>
        <v>250</v>
      </c>
    </row>
    <row r="13" spans="1:6">
      <c r="A13" t="s">
        <v>66</v>
      </c>
      <c r="B13" t="s">
        <v>58</v>
      </c>
      <c r="C13" s="5">
        <v>1</v>
      </c>
      <c r="D13" s="6">
        <v>200</v>
      </c>
      <c r="E13" s="6">
        <f t="shared" si="0"/>
        <v>200</v>
      </c>
    </row>
    <row r="14" spans="1:6">
      <c r="A14" t="s">
        <v>67</v>
      </c>
      <c r="B14" t="s">
        <v>58</v>
      </c>
      <c r="C14" s="5">
        <v>1</v>
      </c>
      <c r="D14" s="6">
        <v>400</v>
      </c>
      <c r="E14" s="6">
        <f t="shared" si="0"/>
        <v>400</v>
      </c>
    </row>
    <row r="15" spans="1:6">
      <c r="A15" t="s">
        <v>68</v>
      </c>
      <c r="B15" t="s">
        <v>69</v>
      </c>
      <c r="C15" s="5">
        <f>SUM(E2:E14)</f>
        <v>18800</v>
      </c>
      <c r="D15" s="7">
        <f>Inputs!B3</f>
        <v>0.05</v>
      </c>
      <c r="E15" s="6">
        <f t="shared" si="0"/>
        <v>940</v>
      </c>
      <c r="F15" t="s">
        <v>70</v>
      </c>
    </row>
    <row r="16" spans="1:6">
      <c r="A16" t="s">
        <v>71</v>
      </c>
      <c r="E16">
        <f>SUM(E2:E15)</f>
        <v>19740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"/>
  <sheetViews>
    <sheetView workbookViewId="0">
      <selection activeCell="D13" sqref="D13"/>
    </sheetView>
  </sheetViews>
  <sheetFormatPr defaultRowHeight="14.45"/>
  <cols>
    <col min="1" max="1" width="18" customWidth="1"/>
    <col min="2" max="8" width="16" customWidth="1"/>
  </cols>
  <sheetData>
    <row r="1" spans="1:8">
      <c r="A1" s="16" t="s">
        <v>72</v>
      </c>
      <c r="B1" s="16" t="s">
        <v>73</v>
      </c>
      <c r="C1" s="16" t="s">
        <v>74</v>
      </c>
      <c r="D1" s="16" t="s">
        <v>75</v>
      </c>
      <c r="E1" s="16" t="s">
        <v>76</v>
      </c>
      <c r="F1" s="16" t="s">
        <v>77</v>
      </c>
      <c r="G1" s="16" t="s">
        <v>78</v>
      </c>
      <c r="H1" s="16" t="s">
        <v>79</v>
      </c>
    </row>
    <row r="2" spans="1:8">
      <c r="A2" t="s">
        <v>80</v>
      </c>
      <c r="B2" s="8">
        <v>1</v>
      </c>
      <c r="C2" s="6">
        <f>Inputs!B30</f>
        <v>2</v>
      </c>
      <c r="D2" s="6">
        <f>B2*C2</f>
        <v>2</v>
      </c>
      <c r="E2" s="8">
        <v>2</v>
      </c>
      <c r="F2" s="8">
        <f>E2*Inputs!B10</f>
        <v>8</v>
      </c>
      <c r="G2" s="6">
        <f>(F2*Inputs!B16)+(F2*Inputs!B21*Inputs!B20)</f>
        <v>1484</v>
      </c>
      <c r="H2" s="6">
        <f>D2-G2</f>
        <v>-1482</v>
      </c>
    </row>
    <row r="3" spans="1:8">
      <c r="A3" t="s">
        <v>81</v>
      </c>
      <c r="B3" s="8">
        <f>Inputs!B32</f>
        <v>10</v>
      </c>
      <c r="C3" s="6">
        <f>Inputs!B31</f>
        <v>500</v>
      </c>
      <c r="D3" s="6">
        <f>B3*C3</f>
        <v>5000</v>
      </c>
      <c r="E3" s="8">
        <v>1</v>
      </c>
      <c r="F3" s="8">
        <f>E3*Inputs!B10</f>
        <v>4</v>
      </c>
      <c r="G3" s="6">
        <f>(F3*Inputs!B16)+(F3*Inputs!B21*Inputs!B20)</f>
        <v>742</v>
      </c>
      <c r="H3" s="6">
        <f>D3-G3</f>
        <v>4258</v>
      </c>
    </row>
    <row r="4" spans="1:8">
      <c r="A4" t="s">
        <v>82</v>
      </c>
      <c r="B4" s="8">
        <f>Inputs!B34</f>
        <v>0</v>
      </c>
      <c r="C4" s="6">
        <f>Inputs!B33</f>
        <v>1500</v>
      </c>
      <c r="D4" s="6">
        <f>B4*C4</f>
        <v>0</v>
      </c>
      <c r="E4" s="8">
        <v>0</v>
      </c>
      <c r="F4" s="8">
        <v>0</v>
      </c>
      <c r="G4" s="6">
        <v>0</v>
      </c>
      <c r="H4" s="6">
        <f>D4-G4</f>
        <v>0</v>
      </c>
    </row>
    <row r="5" spans="1:8">
      <c r="A5" t="s">
        <v>83</v>
      </c>
      <c r="B5" s="8">
        <v>1</v>
      </c>
      <c r="C5" s="6">
        <f>Inputs!B36</f>
        <v>0</v>
      </c>
      <c r="D5" s="6">
        <f>B5*C5</f>
        <v>0</v>
      </c>
      <c r="E5">
        <v>0</v>
      </c>
      <c r="F5" s="8">
        <v>0</v>
      </c>
      <c r="G5" s="6">
        <v>0</v>
      </c>
      <c r="H5" s="6">
        <f>D5</f>
        <v>0</v>
      </c>
    </row>
    <row r="6" spans="1:8">
      <c r="A6" t="s">
        <v>84</v>
      </c>
      <c r="D6">
        <f>SUM(D2:D5)</f>
        <v>5002</v>
      </c>
      <c r="F6">
        <f>SUM(F2:F4)</f>
        <v>12</v>
      </c>
      <c r="G6">
        <f>SUM(G2:G4)</f>
        <v>2226</v>
      </c>
      <c r="H6">
        <f>SUM(H2:H5)</f>
        <v>2776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"/>
  <sheetViews>
    <sheetView workbookViewId="0">
      <selection activeCell="E16" sqref="E16"/>
    </sheetView>
  </sheetViews>
  <sheetFormatPr defaultRowHeight="14.45"/>
  <cols>
    <col min="1" max="1" width="24" customWidth="1"/>
    <col min="2" max="6" width="16" customWidth="1"/>
    <col min="7" max="7" width="51" customWidth="1"/>
  </cols>
  <sheetData>
    <row r="1" spans="1:7">
      <c r="A1" s="16" t="s">
        <v>85</v>
      </c>
      <c r="B1" s="16" t="s">
        <v>48</v>
      </c>
      <c r="C1" s="16" t="s">
        <v>86</v>
      </c>
      <c r="D1" s="16" t="s">
        <v>75</v>
      </c>
      <c r="E1" s="16" t="s">
        <v>87</v>
      </c>
      <c r="F1" s="16" t="s">
        <v>79</v>
      </c>
      <c r="G1" s="16" t="s">
        <v>51</v>
      </c>
    </row>
    <row r="2" spans="1:7">
      <c r="A2" t="s">
        <v>88</v>
      </c>
      <c r="B2" s="8">
        <f>Inputs!B9</f>
        <v>96</v>
      </c>
      <c r="C2" s="6">
        <f>Inputs!B16</f>
        <v>175</v>
      </c>
      <c r="D2" s="6">
        <f t="shared" ref="D2:D9" si="0">B2*C2</f>
        <v>16800</v>
      </c>
      <c r="E2" s="6">
        <f>D2*(Inputs!B4+Inputs!B5)</f>
        <v>0</v>
      </c>
      <c r="F2" s="6">
        <f t="shared" ref="F2:F7" si="1">D2-E2</f>
        <v>16800</v>
      </c>
    </row>
    <row r="3" spans="1:7">
      <c r="A3" t="s">
        <v>89</v>
      </c>
      <c r="B3" s="8">
        <f>ROUND(Inputs!B9/Inputs!B10,0)</f>
        <v>24</v>
      </c>
      <c r="C3" s="6">
        <f>Inputs!B17</f>
        <v>650</v>
      </c>
      <c r="D3" s="6">
        <f t="shared" si="0"/>
        <v>15600</v>
      </c>
      <c r="E3" s="6">
        <f>D3*(Inputs!B4+Inputs!B5)</f>
        <v>0</v>
      </c>
      <c r="F3" s="6">
        <f t="shared" si="1"/>
        <v>15600</v>
      </c>
    </row>
    <row r="4" spans="1:7">
      <c r="A4" t="s">
        <v>90</v>
      </c>
      <c r="B4" s="8">
        <f>Inputs!B11</f>
        <v>40</v>
      </c>
      <c r="C4" s="6">
        <f>Inputs!B18</f>
        <v>50</v>
      </c>
      <c r="D4" s="6">
        <f t="shared" si="0"/>
        <v>2000</v>
      </c>
      <c r="E4" s="6">
        <f>D4*(Inputs!B4+Inputs!B5)</f>
        <v>0</v>
      </c>
      <c r="F4" s="6">
        <f t="shared" si="1"/>
        <v>2000</v>
      </c>
    </row>
    <row r="5" spans="1:7">
      <c r="A5" t="s">
        <v>91</v>
      </c>
      <c r="B5" s="8">
        <f>Inputs!B9*Inputs!B20</f>
        <v>144</v>
      </c>
      <c r="C5" s="6">
        <f>Inputs!B19</f>
        <v>10</v>
      </c>
      <c r="D5" s="6">
        <f t="shared" si="0"/>
        <v>1440</v>
      </c>
      <c r="E5" s="6">
        <f>D5*(Inputs!B4+Inputs!B5)</f>
        <v>0</v>
      </c>
      <c r="F5" s="6">
        <f t="shared" si="1"/>
        <v>1440</v>
      </c>
    </row>
    <row r="6" spans="1:7">
      <c r="A6" t="s">
        <v>92</v>
      </c>
      <c r="B6" s="8">
        <f>Inputs!B9*Inputs!B22</f>
        <v>96</v>
      </c>
      <c r="C6" s="6">
        <f>Inputs!B21</f>
        <v>7</v>
      </c>
      <c r="D6" s="6">
        <f t="shared" si="0"/>
        <v>672</v>
      </c>
      <c r="E6" s="6">
        <f>D6*(Inputs!B4+Inputs!B5)</f>
        <v>0</v>
      </c>
      <c r="F6" s="6">
        <f t="shared" si="1"/>
        <v>672</v>
      </c>
    </row>
    <row r="7" spans="1:7">
      <c r="A7" t="s">
        <v>93</v>
      </c>
      <c r="B7" s="8">
        <f>Inputs!B9*Inputs!B24</f>
        <v>384</v>
      </c>
      <c r="C7" s="6">
        <f>Inputs!B23</f>
        <v>5</v>
      </c>
      <c r="D7" s="6">
        <f t="shared" si="0"/>
        <v>1920</v>
      </c>
      <c r="E7" s="6">
        <f>D7*(Inputs!B4+Inputs!B5)</f>
        <v>0</v>
      </c>
      <c r="F7" s="6">
        <f t="shared" si="1"/>
        <v>1920</v>
      </c>
    </row>
    <row r="8" spans="1:7">
      <c r="A8" t="s">
        <v>94</v>
      </c>
      <c r="B8" s="8">
        <v>1</v>
      </c>
      <c r="C8" s="6">
        <f>Inputs!B26</f>
        <v>0</v>
      </c>
      <c r="D8" s="6">
        <f t="shared" si="0"/>
        <v>0</v>
      </c>
      <c r="E8" s="6">
        <v>0</v>
      </c>
      <c r="F8" s="6">
        <f>D8</f>
        <v>0</v>
      </c>
      <c r="G8" t="s">
        <v>95</v>
      </c>
    </row>
    <row r="9" spans="1:7">
      <c r="A9" t="s">
        <v>96</v>
      </c>
      <c r="B9" s="8">
        <v>1</v>
      </c>
      <c r="C9" s="6">
        <f>Sponsors!H5</f>
        <v>0</v>
      </c>
      <c r="D9" s="6">
        <f t="shared" si="0"/>
        <v>0</v>
      </c>
      <c r="E9" s="6">
        <v>0</v>
      </c>
      <c r="F9" s="6">
        <f>D9</f>
        <v>0</v>
      </c>
    </row>
    <row r="10" spans="1:7">
      <c r="A10" t="s">
        <v>97</v>
      </c>
      <c r="D10">
        <f>SUM(D2:D9)</f>
        <v>38432</v>
      </c>
      <c r="E10">
        <f>SUM(E2:E7)</f>
        <v>0</v>
      </c>
      <c r="F10">
        <f>SUM(F2:F9)</f>
        <v>38432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tabSelected="1" workbookViewId="0">
      <selection sqref="A1:C1"/>
    </sheetView>
  </sheetViews>
  <sheetFormatPr defaultRowHeight="14.45"/>
  <cols>
    <col min="1" max="1" width="28" customWidth="1"/>
    <col min="2" max="2" width="22" customWidth="1"/>
    <col min="3" max="3" width="42" customWidth="1"/>
  </cols>
  <sheetData>
    <row r="1" spans="1:3">
      <c r="A1" s="20" t="s">
        <v>98</v>
      </c>
      <c r="B1" s="20"/>
      <c r="C1" s="20"/>
    </row>
    <row r="2" spans="1:3">
      <c r="A2" s="1" t="s">
        <v>9</v>
      </c>
      <c r="B2" s="1" t="str">
        <f>Inputs!B6</f>
        <v>Base</v>
      </c>
      <c r="C2" s="1"/>
    </row>
    <row r="3" spans="1:3">
      <c r="A3" s="1" t="s">
        <v>13</v>
      </c>
      <c r="B3" s="1">
        <f>Inputs!B9</f>
        <v>96</v>
      </c>
      <c r="C3" s="1"/>
    </row>
    <row r="4" spans="1:3">
      <c r="A4" s="1" t="s">
        <v>99</v>
      </c>
      <c r="B4" s="1">
        <f>ROUND(Inputs!B9/Inputs!B10,0)</f>
        <v>24</v>
      </c>
      <c r="C4" s="1"/>
    </row>
    <row r="5" spans="1:3">
      <c r="A5" s="1" t="s">
        <v>16</v>
      </c>
      <c r="B5" s="1">
        <f>Inputs!B11</f>
        <v>40</v>
      </c>
      <c r="C5" s="1"/>
    </row>
    <row r="7" spans="1:3">
      <c r="A7" s="9" t="s">
        <v>100</v>
      </c>
      <c r="B7" s="10">
        <f>Revenue!F9</f>
        <v>0</v>
      </c>
      <c r="C7" s="9"/>
    </row>
    <row r="8" spans="1:3">
      <c r="A8" s="9" t="s">
        <v>101</v>
      </c>
      <c r="B8" s="10">
        <f>Expenses!E16</f>
        <v>19740</v>
      </c>
      <c r="C8" s="9"/>
    </row>
    <row r="9" spans="1:3">
      <c r="A9" s="9" t="s">
        <v>83</v>
      </c>
      <c r="B9" s="10">
        <f>Inputs!B36</f>
        <v>0</v>
      </c>
      <c r="C9" s="9"/>
    </row>
    <row r="10" spans="1:3">
      <c r="A10" s="9" t="s">
        <v>102</v>
      </c>
      <c r="B10" s="10">
        <f>B7-B8</f>
        <v>-19740</v>
      </c>
      <c r="C10" s="9"/>
    </row>
    <row r="11" spans="1:3">
      <c r="A11" s="9" t="s">
        <v>103</v>
      </c>
      <c r="B11" s="11">
        <f>ROUNDUP(B8/Inputs!B16,0)</f>
        <v>113</v>
      </c>
      <c r="C11" s="9"/>
    </row>
    <row r="12" spans="1:3">
      <c r="A12" s="9" t="s">
        <v>104</v>
      </c>
      <c r="B12" s="10">
        <f>IF(Inputs!B9&gt;0,B10/Inputs!B9,0)</f>
        <v>-205.625</v>
      </c>
      <c r="C12" s="9"/>
    </row>
    <row r="14" spans="1:3">
      <c r="A14" s="12" t="s">
        <v>105</v>
      </c>
      <c r="B14" s="13">
        <f>ROUNDUP((B8/Inputs!B9)*(1+Inputs!B3),0)</f>
        <v>216</v>
      </c>
      <c r="C14" s="12" t="s">
        <v>106</v>
      </c>
    </row>
    <row r="15" spans="1:3">
      <c r="A15" s="12" t="s">
        <v>107</v>
      </c>
      <c r="B15" s="13">
        <f>ROUNDUP(B14*Inputs!B10*0.95,0)</f>
        <v>821</v>
      </c>
      <c r="C15" s="12" t="s">
        <v>108</v>
      </c>
    </row>
    <row r="16" spans="1:3">
      <c r="A16" s="12" t="s">
        <v>109</v>
      </c>
      <c r="B16" s="14">
        <f>IF(B7&gt;0,(B7-B8)/B7,0)</f>
        <v>0</v>
      </c>
      <c r="C16" s="12"/>
    </row>
  </sheetData>
  <mergeCells count="1">
    <mergeCell ref="A1:C1"/>
  </mergeCells>
  <conditionalFormatting sqref="B10">
    <cfRule type="cellIs" dxfId="0" priority="1" stopIfTrue="1" operator="lessThan">
      <formula>0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/>
  </sheetViews>
  <sheetFormatPr defaultRowHeight="14.45"/>
  <cols>
    <col min="1" max="1" width="120" customWidth="1"/>
  </cols>
  <sheetData>
    <row r="1" spans="1:1">
      <c r="A1" s="15" t="s">
        <v>110</v>
      </c>
    </row>
    <row r="2" spans="1:1">
      <c r="A2" t="s">
        <v>111</v>
      </c>
    </row>
    <row r="3" spans="1:1">
      <c r="A3" t="s">
        <v>112</v>
      </c>
    </row>
    <row r="4" spans="1:1">
      <c r="A4" t="s">
        <v>113</v>
      </c>
    </row>
    <row r="5" spans="1:1">
      <c r="A5" t="s">
        <v>114</v>
      </c>
    </row>
    <row r="6" spans="1:1">
      <c r="A6" t="s">
        <v>115</v>
      </c>
    </row>
    <row r="8" spans="1:1">
      <c r="A8" t="s">
        <v>51</v>
      </c>
    </row>
    <row r="9" spans="1:1">
      <c r="A9" t="s">
        <v>116</v>
      </c>
    </row>
    <row r="10" spans="1:1">
      <c r="A10" t="s">
        <v>117</v>
      </c>
    </row>
    <row r="11" spans="1:1">
      <c r="A11" t="s">
        <v>118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2025-09-26T04:27:52Z</dcterms:created>
  <dcterms:modified xsi:type="dcterms:W3CDTF">2025-11-12T10:29:07Z</dcterms:modified>
  <cp:category/>
  <cp:contentStatus/>
</cp:coreProperties>
</file>